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灯算到屏" sheetId="1" r:id="rId1"/>
    <sheet name="屏算到灯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<sst xmlns="http://schemas.openxmlformats.org/spreadsheetml/2006/main" count="96" uniqueCount="61">
  <si>
    <t>全彩LED屏亮度估算公式（灯珠到屏）</t>
  </si>
  <si>
    <t>R/G/B芯片亮度</t>
  </si>
  <si>
    <t>R（mcd）</t>
  </si>
  <si>
    <t>G（mcd）</t>
  </si>
  <si>
    <t>B（mcd）</t>
  </si>
  <si>
    <t>说明</t>
  </si>
  <si>
    <t>最低</t>
  </si>
  <si>
    <t>填入不同发光芯片最低亮度值*</t>
  </si>
  <si>
    <t>最高</t>
  </si>
  <si>
    <t>填入不同发光芯片最高亮度值*</t>
  </si>
  <si>
    <t>平均值</t>
  </si>
  <si>
    <t>自动计算结果</t>
  </si>
  <si>
    <t>10%占比亮度</t>
  </si>
  <si>
    <t>基础亮度参数</t>
  </si>
  <si>
    <t>自动计算结果（最小10%占比亮度）</t>
  </si>
  <si>
    <t>项目</t>
  </si>
  <si>
    <t>输入值</t>
  </si>
  <si>
    <t>单位</t>
  </si>
  <si>
    <t>红光亮度典型值：</t>
  </si>
  <si>
    <t>mcd</t>
  </si>
  <si>
    <t>绿光亮度典型值：</t>
  </si>
  <si>
    <t>蓝光亮度典型值：</t>
  </si>
  <si>
    <t>单颗灯珠
发光芯片数量</t>
  </si>
  <si>
    <t>R</t>
  </si>
  <si>
    <t>pcs</t>
  </si>
  <si>
    <t>填入发光芯片数量
通常为1R/1G/1B</t>
  </si>
  <si>
    <t>G</t>
  </si>
  <si>
    <t>B</t>
  </si>
  <si>
    <t>单灯亮度（cd）</t>
  </si>
  <si>
    <t>cd</t>
  </si>
  <si>
    <t>点间距X轴</t>
  </si>
  <si>
    <t>mm</t>
  </si>
  <si>
    <t>填入点间距信息</t>
  </si>
  <si>
    <t>点间距Y轴</t>
  </si>
  <si>
    <t>灯珠数量/㎡</t>
  </si>
  <si>
    <t>LED屏扫描数</t>
  </si>
  <si>
    <t>S</t>
  </si>
  <si>
    <t>填入LED屏扫描数(scan)
静态 则填 1</t>
  </si>
  <si>
    <r>
      <rPr>
        <b/>
        <sz val="12"/>
        <rFont val="宋体"/>
        <charset val="134"/>
      </rPr>
      <t>实际点亮灯珠数量/</t>
    </r>
    <r>
      <rPr>
        <b/>
        <sz val="12"/>
        <rFont val="SimSun"/>
        <charset val="134"/>
      </rPr>
      <t>㎡</t>
    </r>
  </si>
  <si>
    <t>整屏亮度（无光损）</t>
  </si>
  <si>
    <t>nit</t>
  </si>
  <si>
    <t>不计入亮度损失</t>
  </si>
  <si>
    <t>面罩光损（约20%）</t>
  </si>
  <si>
    <t>加入面罩造成的亮度损失</t>
  </si>
  <si>
    <r>
      <t>说明：</t>
    </r>
    <r>
      <rPr>
        <b/>
        <sz val="12"/>
        <rFont val="宋体"/>
        <charset val="134"/>
      </rPr>
      <t xml:space="preserve">
1. </t>
    </r>
    <r>
      <rPr>
        <sz val="12"/>
        <rFont val="宋体"/>
        <charset val="134"/>
      </rPr>
      <t>以上填入数据以 晶台 2020-BB-S1灯珠（参考右图） / P2.5/32S LED屏为例；</t>
    </r>
    <r>
      <rPr>
        <b/>
        <sz val="12"/>
        <rFont val="宋体"/>
        <charset val="134"/>
      </rPr>
      <t xml:space="preserve">
2. </t>
    </r>
    <r>
      <rPr>
        <sz val="12"/>
        <rFont val="宋体"/>
        <charset val="134"/>
      </rPr>
      <t xml:space="preserve">* 数据来源 晶台产品标签(参考右图)；有需求时，可向相关销售人员索要；
</t>
    </r>
    <r>
      <rPr>
        <b/>
        <sz val="12"/>
        <rFont val="宋体"/>
        <charset val="134"/>
      </rPr>
      <t>3.</t>
    </r>
    <r>
      <rPr>
        <sz val="12"/>
        <rFont val="宋体"/>
        <charset val="134"/>
      </rPr>
      <t xml:space="preserve"> 蓝色框内为填入数据；黄色框内为自动计算结果，请勿随意更改；
</t>
    </r>
    <r>
      <rPr>
        <b/>
        <sz val="12"/>
        <rFont val="宋体"/>
        <charset val="134"/>
      </rPr>
      <t>4.</t>
    </r>
    <r>
      <rPr>
        <sz val="12"/>
        <rFont val="宋体"/>
        <charset val="134"/>
      </rPr>
      <t xml:space="preserve"> LED屏亮度 估算值 存在一定误差，但 可作为 灯珠选型参考信息；
</t>
    </r>
    <r>
      <rPr>
        <b/>
        <sz val="12"/>
        <rFont val="宋体"/>
        <charset val="134"/>
      </rPr>
      <t>5.</t>
    </r>
    <r>
      <rPr>
        <sz val="12"/>
        <rFont val="宋体"/>
        <charset val="134"/>
      </rPr>
      <t xml:space="preserve"> 附表为 从 LED屏亮度需求 反向 估算 灯珠芯片发光亮度 参考信息。</t>
    </r>
  </si>
  <si>
    <t>全彩LED屏灯珠亮度估算公式（从屏到灯）</t>
  </si>
  <si>
    <r>
      <rPr>
        <b/>
        <sz val="12"/>
        <rFont val="宋体"/>
        <charset val="134"/>
      </rPr>
      <t>LED屏目标亮度</t>
    </r>
    <r>
      <rPr>
        <b/>
        <sz val="10"/>
        <rFont val="宋体"/>
        <charset val="134"/>
      </rPr>
      <t>（计算20%光损）</t>
    </r>
  </si>
  <si>
    <r>
      <rPr>
        <sz val="12"/>
        <rFont val="宋体"/>
        <charset val="134"/>
      </rPr>
      <t>nit(cd/m</t>
    </r>
    <r>
      <rPr>
        <vertAlign val="superscript"/>
        <sz val="12"/>
        <rFont val="宋体"/>
        <charset val="134"/>
      </rPr>
      <t>2</t>
    </r>
    <r>
      <rPr>
        <sz val="12"/>
        <rFont val="宋体"/>
        <charset val="134"/>
      </rPr>
      <t>)</t>
    </r>
  </si>
  <si>
    <r>
      <rPr>
        <b/>
        <sz val="12"/>
        <rFont val="宋体"/>
        <charset val="134"/>
      </rPr>
      <t>LED屏目标亮度</t>
    </r>
    <r>
      <rPr>
        <b/>
        <sz val="10"/>
        <rFont val="宋体"/>
        <charset val="134"/>
      </rPr>
      <t>（不计算光损）</t>
    </r>
  </si>
  <si>
    <t>灯珠数量</t>
  </si>
  <si>
    <r>
      <rPr>
        <sz val="12"/>
        <rFont val="宋体"/>
        <charset val="134"/>
      </rPr>
      <t>个/m</t>
    </r>
    <r>
      <rPr>
        <vertAlign val="superscript"/>
        <sz val="12"/>
        <rFont val="宋体"/>
        <charset val="134"/>
      </rPr>
      <t>2</t>
    </r>
  </si>
  <si>
    <t>单个灯珠亮度</t>
  </si>
  <si>
    <t>显示屏扫描方式</t>
  </si>
  <si>
    <t>分之1扫</t>
  </si>
  <si>
    <t>静态单位像素亮度</t>
  </si>
  <si>
    <t>单灯发光芯片数量</t>
  </si>
  <si>
    <t>灯珠芯片发光亮度目标值</t>
  </si>
  <si>
    <t>1R</t>
  </si>
  <si>
    <t>1G</t>
  </si>
  <si>
    <t>1B</t>
  </si>
  <si>
    <r>
      <rPr>
        <b/>
        <sz val="12"/>
        <rFont val="宋体"/>
        <charset val="134"/>
      </rPr>
      <t>说明：</t>
    </r>
    <r>
      <rPr>
        <sz val="12"/>
        <rFont val="宋体"/>
        <charset val="134"/>
      </rPr>
      <t xml:space="preserve">
以目标亮度 1200 nits(计算20%光损) / P6/16S LED屏 为例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</si>
</sst>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_ "/>
  </numFmts>
  <fonts count="29">
    <font>
      <sz val="12"/>
      <name val="宋体"/>
      <charset val="134"/>
    </font>
    <font>
      <b/>
      <sz val="24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10"/>
      <name val="宋体"/>
      <charset val="134"/>
    </font>
    <font>
      <b/>
      <sz val="18"/>
      <color indexed="56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2"/>
      <color indexed="62"/>
      <name val="宋体"/>
      <charset val="134"/>
    </font>
    <font>
      <b/>
      <sz val="12"/>
      <color indexed="63"/>
      <name val="宋体"/>
      <charset val="134"/>
    </font>
    <font>
      <b/>
      <sz val="12"/>
      <color indexed="52"/>
      <name val="宋体"/>
      <charset val="134"/>
    </font>
    <font>
      <b/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2"/>
      <color indexed="8"/>
      <name val="宋体"/>
      <charset val="134"/>
    </font>
    <font>
      <sz val="12"/>
      <color indexed="17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sz val="12"/>
      <color indexed="9"/>
      <name val="宋体"/>
      <charset val="134"/>
    </font>
    <font>
      <sz val="12"/>
      <color indexed="8"/>
      <name val="宋体"/>
      <charset val="134"/>
    </font>
    <font>
      <b/>
      <sz val="12"/>
      <name val="SimSun"/>
      <charset val="134"/>
    </font>
    <font>
      <vertAlign val="superscript"/>
      <sz val="12"/>
      <name val="宋体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12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8" fillId="8" borderId="12" applyNumberFormat="0" applyAlignment="0" applyProtection="0">
      <alignment vertical="center"/>
    </xf>
    <xf numFmtId="0" fontId="19" fillId="9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0" borderId="0"/>
  </cellStyleXfs>
  <cellXfs count="55">
    <xf numFmtId="0" fontId="0" fillId="0" borderId="0" xfId="0">
      <alignment vertical="center"/>
    </xf>
    <xf numFmtId="0" fontId="0" fillId="0" borderId="0" xfId="49"/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3" xfId="49" applyFont="1" applyFill="1" applyBorder="1" applyAlignment="1">
      <alignment horizontal="left" vertical="center"/>
    </xf>
    <xf numFmtId="0" fontId="0" fillId="3" borderId="2" xfId="49" applyFill="1" applyBorder="1" applyAlignment="1">
      <alignment horizontal="center" vertical="center"/>
    </xf>
    <xf numFmtId="0" fontId="0" fillId="3" borderId="4" xfId="49" applyFill="1" applyBorder="1" applyAlignment="1">
      <alignment horizontal="center" vertical="center"/>
    </xf>
    <xf numFmtId="0" fontId="0" fillId="2" borderId="3" xfId="49" applyFont="1" applyFill="1" applyBorder="1" applyAlignment="1">
      <alignment horizontal="center" vertical="center"/>
    </xf>
    <xf numFmtId="0" fontId="0" fillId="4" borderId="2" xfId="49" applyFill="1" applyBorder="1" applyAlignment="1">
      <alignment horizontal="center" vertical="center"/>
    </xf>
    <xf numFmtId="0" fontId="0" fillId="4" borderId="4" xfId="49" applyFill="1" applyBorder="1" applyAlignment="1">
      <alignment horizontal="center" vertical="center"/>
    </xf>
    <xf numFmtId="0" fontId="0" fillId="2" borderId="3" xfId="49" applyFill="1" applyBorder="1" applyAlignment="1">
      <alignment horizontal="center" vertical="center"/>
    </xf>
    <xf numFmtId="176" fontId="0" fillId="4" borderId="2" xfId="49" applyNumberFormat="1" applyFill="1" applyBorder="1" applyAlignment="1">
      <alignment horizontal="center" vertical="center"/>
    </xf>
    <xf numFmtId="176" fontId="0" fillId="4" borderId="4" xfId="49" applyNumberFormat="1" applyFill="1" applyBorder="1" applyAlignment="1">
      <alignment horizontal="center" vertical="center"/>
    </xf>
    <xf numFmtId="0" fontId="0" fillId="3" borderId="3" xfId="49" applyFill="1" applyBorder="1" applyAlignment="1">
      <alignment horizontal="center" vertical="center"/>
    </xf>
    <xf numFmtId="176" fontId="0" fillId="4" borderId="3" xfId="49" applyNumberFormat="1" applyFill="1" applyBorder="1" applyAlignment="1">
      <alignment horizontal="center" vertical="center"/>
    </xf>
    <xf numFmtId="0" fontId="4" fillId="0" borderId="0" xfId="49" applyFont="1" applyAlignment="1">
      <alignment horizontal="left" vertical="top" wrapText="1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3" fillId="5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6" fillId="5" borderId="3" xfId="0" applyFont="1" applyFill="1" applyBorder="1">
      <alignment vertical="center"/>
    </xf>
    <xf numFmtId="0" fontId="0" fillId="4" borderId="3" xfId="0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 applyBorder="1">
      <alignment vertical="center"/>
    </xf>
    <xf numFmtId="0" fontId="0" fillId="0" borderId="0" xfId="0" applyFill="1" applyBorder="1">
      <alignment vertical="center"/>
    </xf>
    <xf numFmtId="0" fontId="4" fillId="2" borderId="3" xfId="0" applyFont="1" applyFill="1" applyBorder="1" applyAlignment="1">
      <alignment horizontal="left" vertical="center"/>
    </xf>
    <xf numFmtId="177" fontId="0" fillId="4" borderId="3" xfId="0" applyNumberFormat="1" applyFont="1" applyFill="1" applyBorder="1">
      <alignment vertical="center"/>
    </xf>
    <xf numFmtId="0" fontId="0" fillId="2" borderId="3" xfId="0" applyFont="1" applyFill="1" applyBorder="1">
      <alignment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3" borderId="3" xfId="0" applyFont="1" applyFill="1" applyBorder="1">
      <alignment vertical="center"/>
    </xf>
    <xf numFmtId="0" fontId="6" fillId="2" borderId="5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4" borderId="3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6" fillId="2" borderId="3" xfId="0" applyFont="1" applyFill="1" applyBorder="1" applyAlignment="1">
      <alignment vertical="center" wrapText="1"/>
    </xf>
    <xf numFmtId="178" fontId="0" fillId="4" borderId="3" xfId="0" applyNumberFormat="1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新建 Microsoft Excel 工作表" xfId="49"/>
  </cellStyles>
  <tableStyles count="0" defaultTableStyle="TableStyleMedium9" defaultPivotStyle="PivotStyleLight16"/>
  <colors>
    <mruColors>
      <color rgb="00FF99CC"/>
      <color rgb="00000000"/>
      <color rgb="00CCFFCC"/>
      <color rgb="00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34290</xdr:colOff>
      <xdr:row>26</xdr:row>
      <xdr:rowOff>35560</xdr:rowOff>
    </xdr:from>
    <xdr:to>
      <xdr:col>11</xdr:col>
      <xdr:colOff>279400</xdr:colOff>
      <xdr:row>26</xdr:row>
      <xdr:rowOff>2475865</xdr:rowOff>
    </xdr:to>
    <xdr:pic>
      <xdr:nvPicPr>
        <xdr:cNvPr id="2" name="图片 1" descr="Label of Kinglight 2020-BB-S1 LE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20840" y="7490460"/>
          <a:ext cx="3312160" cy="24403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46355</xdr:colOff>
      <xdr:row>0</xdr:row>
      <xdr:rowOff>0</xdr:rowOff>
    </xdr:from>
    <xdr:to>
      <xdr:col>2</xdr:col>
      <xdr:colOff>2181225</xdr:colOff>
      <xdr:row>0</xdr:row>
      <xdr:rowOff>0</xdr:rowOff>
    </xdr:to>
    <xdr:pic>
      <xdr:nvPicPr>
        <xdr:cNvPr id="2051" name="Picture 45"/>
        <xdr:cNvPicPr>
          <a:picLocks noChangeAspect="1"/>
        </xdr:cNvPicPr>
      </xdr:nvPicPr>
      <xdr:blipFill>
        <a:blip r:embed="rId1"/>
        <a:srcRect l="9581" t="8369" b="6604"/>
        <a:stretch>
          <a:fillRect/>
        </a:stretch>
      </xdr:blipFill>
      <xdr:spPr>
        <a:xfrm>
          <a:off x="332105" y="0"/>
          <a:ext cx="2134870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27"/>
  <sheetViews>
    <sheetView tabSelected="1" zoomScaleSheetLayoutView="60" workbookViewId="0">
      <selection activeCell="B10" sqref="B10"/>
    </sheetView>
  </sheetViews>
  <sheetFormatPr defaultColWidth="9" defaultRowHeight="14.25" outlineLevelCol="6"/>
  <cols>
    <col min="1" max="1" width="1.875" customWidth="1"/>
    <col min="2" max="2" width="21" customWidth="1"/>
    <col min="3" max="5" width="12.625" customWidth="1"/>
    <col min="6" max="6" width="27" customWidth="1"/>
    <col min="10" max="10" width="6.875" customWidth="1"/>
    <col min="11" max="11" width="6.375" customWidth="1"/>
  </cols>
  <sheetData>
    <row r="1" ht="36" customHeight="1" spans="2:6">
      <c r="B1" s="21" t="s">
        <v>0</v>
      </c>
      <c r="C1" s="21"/>
      <c r="D1" s="21"/>
      <c r="E1" s="21"/>
      <c r="F1" s="21"/>
    </row>
    <row r="2" spans="2:4">
      <c r="B2" s="22"/>
      <c r="C2" s="23"/>
      <c r="D2" s="23"/>
    </row>
    <row r="3" ht="36" customHeight="1" spans="2:6">
      <c r="B3" s="7" t="s">
        <v>1</v>
      </c>
      <c r="C3" s="7" t="s">
        <v>2</v>
      </c>
      <c r="D3" s="7" t="s">
        <v>3</v>
      </c>
      <c r="E3" s="7" t="s">
        <v>4</v>
      </c>
      <c r="F3" s="24" t="s">
        <v>5</v>
      </c>
    </row>
    <row r="4" ht="20.25" customHeight="1" spans="2:6">
      <c r="B4" s="25" t="s">
        <v>6</v>
      </c>
      <c r="C4" s="26">
        <v>60</v>
      </c>
      <c r="D4" s="26">
        <v>140</v>
      </c>
      <c r="E4" s="26">
        <v>32</v>
      </c>
      <c r="F4" s="27" t="s">
        <v>7</v>
      </c>
    </row>
    <row r="5" ht="20.25" customHeight="1" spans="2:6">
      <c r="B5" s="25" t="s">
        <v>8</v>
      </c>
      <c r="C5" s="26">
        <v>72</v>
      </c>
      <c r="D5" s="26">
        <v>168</v>
      </c>
      <c r="E5" s="26">
        <v>38.4</v>
      </c>
      <c r="F5" s="27" t="s">
        <v>9</v>
      </c>
    </row>
    <row r="6" ht="20.25" customHeight="1" spans="2:6">
      <c r="B6" s="25" t="s">
        <v>10</v>
      </c>
      <c r="C6" s="28">
        <f>(C4+C5)/2</f>
        <v>66</v>
      </c>
      <c r="D6" s="28">
        <f>(D4+D5)/2</f>
        <v>154</v>
      </c>
      <c r="E6" s="28">
        <f>(E4+E5)/2</f>
        <v>35.2</v>
      </c>
      <c r="F6" s="27" t="s">
        <v>11</v>
      </c>
    </row>
    <row r="7" ht="20.25" customHeight="1" spans="2:6">
      <c r="B7" s="25" t="s">
        <v>12</v>
      </c>
      <c r="C7" s="28">
        <f>C6/3</f>
        <v>22</v>
      </c>
      <c r="D7" s="28">
        <f>D6/6</f>
        <v>25.6666666666667</v>
      </c>
      <c r="E7" s="28">
        <f>E6/1</f>
        <v>35.2</v>
      </c>
      <c r="F7" s="27" t="s">
        <v>11</v>
      </c>
    </row>
    <row r="8" ht="20.25" customHeight="1" spans="2:6">
      <c r="B8" s="25" t="s">
        <v>13</v>
      </c>
      <c r="C8" s="28">
        <f>MIN(C7:E7)</f>
        <v>22</v>
      </c>
      <c r="D8" s="28"/>
      <c r="E8" s="28"/>
      <c r="F8" s="29" t="s">
        <v>14</v>
      </c>
    </row>
    <row r="9" ht="7" customHeight="1" spans="2:6">
      <c r="B9" s="25"/>
      <c r="C9" s="28"/>
      <c r="D9" s="28"/>
      <c r="E9" s="28"/>
      <c r="F9" s="30"/>
    </row>
    <row r="10" ht="12.75" customHeight="1" spans="2:7">
      <c r="B10" s="31"/>
      <c r="C10" s="32"/>
      <c r="D10" s="32"/>
      <c r="E10" s="32"/>
      <c r="F10" s="33"/>
      <c r="G10" s="34"/>
    </row>
    <row r="11" ht="22" customHeight="1" spans="2:6">
      <c r="B11" s="7" t="s">
        <v>15</v>
      </c>
      <c r="C11" s="7"/>
      <c r="D11" s="7" t="s">
        <v>16</v>
      </c>
      <c r="E11" s="7" t="s">
        <v>17</v>
      </c>
      <c r="F11" s="7" t="s">
        <v>5</v>
      </c>
    </row>
    <row r="12" ht="23.25" customHeight="1" spans="2:6">
      <c r="B12" s="35" t="s">
        <v>18</v>
      </c>
      <c r="C12" s="35"/>
      <c r="D12" s="36">
        <f>C8*3</f>
        <v>66</v>
      </c>
      <c r="E12" s="37" t="s">
        <v>19</v>
      </c>
      <c r="F12" s="38" t="s">
        <v>11</v>
      </c>
    </row>
    <row r="13" ht="23.25" customHeight="1" spans="2:6">
      <c r="B13" s="35" t="s">
        <v>20</v>
      </c>
      <c r="C13" s="35"/>
      <c r="D13" s="36">
        <f>C8*6</f>
        <v>132</v>
      </c>
      <c r="E13" s="37" t="s">
        <v>19</v>
      </c>
      <c r="F13" s="39"/>
    </row>
    <row r="14" ht="23.25" customHeight="1" spans="2:6">
      <c r="B14" s="35" t="s">
        <v>21</v>
      </c>
      <c r="C14" s="35"/>
      <c r="D14" s="36">
        <f>C8*1</f>
        <v>22</v>
      </c>
      <c r="E14" s="37" t="s">
        <v>19</v>
      </c>
      <c r="F14" s="40"/>
    </row>
    <row r="15" ht="23.25" customHeight="1" spans="2:6">
      <c r="B15" s="41" t="s">
        <v>22</v>
      </c>
      <c r="C15" s="25" t="s">
        <v>23</v>
      </c>
      <c r="D15" s="42">
        <v>1</v>
      </c>
      <c r="E15" s="37" t="s">
        <v>24</v>
      </c>
      <c r="F15" s="43" t="s">
        <v>25</v>
      </c>
    </row>
    <row r="16" ht="23.25" customHeight="1" spans="2:6">
      <c r="B16" s="25"/>
      <c r="C16" s="25" t="s">
        <v>26</v>
      </c>
      <c r="D16" s="42">
        <v>1</v>
      </c>
      <c r="E16" s="37" t="s">
        <v>24</v>
      </c>
      <c r="F16" s="39"/>
    </row>
    <row r="17" ht="23.25" customHeight="1" spans="2:6">
      <c r="B17" s="25"/>
      <c r="C17" s="25" t="s">
        <v>27</v>
      </c>
      <c r="D17" s="42">
        <v>1</v>
      </c>
      <c r="E17" s="37" t="s">
        <v>24</v>
      </c>
      <c r="F17" s="40"/>
    </row>
    <row r="18" ht="23.25" customHeight="1" spans="2:6">
      <c r="B18" s="44" t="s">
        <v>28</v>
      </c>
      <c r="C18" s="45"/>
      <c r="D18" s="46">
        <f>(D12*D15+D13*D16+D14*D17)/1000</f>
        <v>0.22</v>
      </c>
      <c r="E18" s="37" t="s">
        <v>29</v>
      </c>
      <c r="F18" s="40" t="s">
        <v>11</v>
      </c>
    </row>
    <row r="19" ht="23.25" customHeight="1" spans="2:6">
      <c r="B19" s="25" t="s">
        <v>30</v>
      </c>
      <c r="C19" s="25"/>
      <c r="D19" s="42">
        <v>2.5</v>
      </c>
      <c r="E19" s="37" t="s">
        <v>31</v>
      </c>
      <c r="F19" s="47" t="s">
        <v>32</v>
      </c>
    </row>
    <row r="20" ht="23.25" customHeight="1" spans="2:6">
      <c r="B20" s="25" t="s">
        <v>33</v>
      </c>
      <c r="C20" s="25"/>
      <c r="D20" s="42">
        <v>2.5</v>
      </c>
      <c r="E20" s="37" t="s">
        <v>31</v>
      </c>
      <c r="F20" s="47" t="s">
        <v>32</v>
      </c>
    </row>
    <row r="21" ht="23.25" customHeight="1" spans="2:6">
      <c r="B21" s="44" t="s">
        <v>34</v>
      </c>
      <c r="C21" s="45"/>
      <c r="D21" s="46">
        <f>1000*1000/D19/D20</f>
        <v>160000</v>
      </c>
      <c r="E21" s="37" t="s">
        <v>24</v>
      </c>
      <c r="F21" s="47" t="s">
        <v>11</v>
      </c>
    </row>
    <row r="22" ht="41.25" customHeight="1" spans="2:6">
      <c r="B22" s="25" t="s">
        <v>35</v>
      </c>
      <c r="C22" s="25"/>
      <c r="D22" s="42">
        <v>32</v>
      </c>
      <c r="E22" s="37" t="s">
        <v>36</v>
      </c>
      <c r="F22" s="48" t="s">
        <v>37</v>
      </c>
    </row>
    <row r="23" ht="23.25" customHeight="1" spans="2:6">
      <c r="B23" s="25" t="s">
        <v>38</v>
      </c>
      <c r="C23" s="25"/>
      <c r="D23" s="49">
        <f>D21/D22</f>
        <v>5000</v>
      </c>
      <c r="E23" s="37" t="s">
        <v>24</v>
      </c>
      <c r="F23" s="47" t="s">
        <v>11</v>
      </c>
    </row>
    <row r="24" ht="23.25" customHeight="1" spans="2:6">
      <c r="B24" s="25" t="s">
        <v>39</v>
      </c>
      <c r="C24" s="25"/>
      <c r="D24" s="36">
        <f>D18*D23</f>
        <v>1100</v>
      </c>
      <c r="E24" s="37" t="s">
        <v>40</v>
      </c>
      <c r="F24" s="47" t="s">
        <v>41</v>
      </c>
    </row>
    <row r="25" ht="23.25" customHeight="1" spans="2:6">
      <c r="B25" s="25" t="s">
        <v>42</v>
      </c>
      <c r="C25" s="25"/>
      <c r="D25" s="36">
        <f>D24*(1-0.2)</f>
        <v>880</v>
      </c>
      <c r="E25" s="37" t="s">
        <v>40</v>
      </c>
      <c r="F25" s="47" t="s">
        <v>43</v>
      </c>
    </row>
    <row r="26" s="20" customFormat="1" spans="2:6">
      <c r="B26" s="50"/>
      <c r="C26" s="50"/>
      <c r="D26" s="22"/>
      <c r="E26" s="51"/>
      <c r="F26" s="52"/>
    </row>
    <row r="27" ht="200" customHeight="1" spans="2:6">
      <c r="B27" s="53" t="s">
        <v>44</v>
      </c>
      <c r="C27" s="54"/>
      <c r="D27" s="54"/>
      <c r="E27" s="54"/>
      <c r="F27" s="54"/>
    </row>
  </sheetData>
  <mergeCells count="20">
    <mergeCell ref="B1:F1"/>
    <mergeCell ref="B11:C11"/>
    <mergeCell ref="B12:C12"/>
    <mergeCell ref="B13:C13"/>
    <mergeCell ref="B14:C14"/>
    <mergeCell ref="B18:C18"/>
    <mergeCell ref="B19:C19"/>
    <mergeCell ref="B20:C20"/>
    <mergeCell ref="B21:C21"/>
    <mergeCell ref="B22:C22"/>
    <mergeCell ref="B23:C23"/>
    <mergeCell ref="B24:C24"/>
    <mergeCell ref="B25:C25"/>
    <mergeCell ref="B27:F27"/>
    <mergeCell ref="B8:B9"/>
    <mergeCell ref="B15:B17"/>
    <mergeCell ref="F8:F9"/>
    <mergeCell ref="F12:F14"/>
    <mergeCell ref="F15:F17"/>
    <mergeCell ref="C8:E9"/>
  </mergeCells>
  <printOptions horizontalCentered="1"/>
  <pageMargins left="0.196850393700787" right="0.196850393700787" top="0.196850393700787" bottom="0.196850393700787" header="0.196850393700787" footer="0.196850393700787"/>
  <pageSetup paperSize="9" orientation="portrait" horizontalDpi="600" verticalDpi="6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G19"/>
  <sheetViews>
    <sheetView zoomScaleSheetLayoutView="60" topLeftCell="B1" workbookViewId="0">
      <selection activeCell="I16" sqref="I16"/>
    </sheetView>
  </sheetViews>
  <sheetFormatPr defaultColWidth="9" defaultRowHeight="14.25" outlineLevelCol="6"/>
  <cols>
    <col min="1" max="2" width="1.875" style="1" customWidth="1"/>
    <col min="3" max="3" width="31.25" style="1" customWidth="1"/>
    <col min="4" max="5" width="13.25" style="1" customWidth="1"/>
    <col min="6" max="6" width="19.875" style="1" customWidth="1"/>
    <col min="7" max="16384" width="9" style="1"/>
  </cols>
  <sheetData>
    <row r="1" ht="31.5" spans="3:7">
      <c r="C1" s="2" t="s">
        <v>45</v>
      </c>
      <c r="D1" s="2"/>
      <c r="E1" s="2"/>
      <c r="F1" s="2"/>
      <c r="G1" s="3"/>
    </row>
    <row r="2" ht="25.5" spans="3:7">
      <c r="C2" s="4"/>
      <c r="D2" s="4"/>
      <c r="E2" s="4"/>
      <c r="F2" s="4"/>
      <c r="G2" s="5"/>
    </row>
    <row r="3" ht="28" customHeight="1" spans="3:6">
      <c r="C3" s="6" t="s">
        <v>15</v>
      </c>
      <c r="D3" s="7" t="s">
        <v>16</v>
      </c>
      <c r="E3" s="7" t="s">
        <v>17</v>
      </c>
      <c r="F3" s="7" t="s">
        <v>5</v>
      </c>
    </row>
    <row r="4" ht="18.75" customHeight="1" spans="3:6">
      <c r="C4" s="8" t="s">
        <v>46</v>
      </c>
      <c r="D4" s="9">
        <v>1200</v>
      </c>
      <c r="E4" s="10"/>
      <c r="F4" s="11" t="s">
        <v>47</v>
      </c>
    </row>
    <row r="5" ht="18.75" customHeight="1" spans="3:6">
      <c r="C5" s="8" t="s">
        <v>48</v>
      </c>
      <c r="D5" s="12">
        <f>D4/0.8</f>
        <v>1500</v>
      </c>
      <c r="E5" s="13"/>
      <c r="F5" s="11" t="s">
        <v>47</v>
      </c>
    </row>
    <row r="6" ht="18.75" customHeight="1" spans="3:6">
      <c r="C6" s="8" t="s">
        <v>30</v>
      </c>
      <c r="D6" s="9">
        <v>6</v>
      </c>
      <c r="E6" s="10"/>
      <c r="F6" s="14" t="s">
        <v>31</v>
      </c>
    </row>
    <row r="7" ht="18.75" customHeight="1" spans="3:6">
      <c r="C7" s="8" t="s">
        <v>33</v>
      </c>
      <c r="D7" s="9">
        <v>6</v>
      </c>
      <c r="E7" s="10"/>
      <c r="F7" s="14" t="s">
        <v>31</v>
      </c>
    </row>
    <row r="8" ht="18.75" customHeight="1" spans="3:6">
      <c r="C8" s="8" t="s">
        <v>49</v>
      </c>
      <c r="D8" s="15">
        <f>1000*1000/(D6*D7)</f>
        <v>27777.7777777778</v>
      </c>
      <c r="E8" s="16"/>
      <c r="F8" s="11" t="s">
        <v>50</v>
      </c>
    </row>
    <row r="9" ht="18.75" customHeight="1" spans="3:6">
      <c r="C9" s="8" t="s">
        <v>51</v>
      </c>
      <c r="D9" s="15">
        <f>D5*1000/D8</f>
        <v>54</v>
      </c>
      <c r="E9" s="16"/>
      <c r="F9" s="14" t="s">
        <v>19</v>
      </c>
    </row>
    <row r="10" ht="18.75" customHeight="1" spans="3:6">
      <c r="C10" s="8" t="s">
        <v>52</v>
      </c>
      <c r="D10" s="9">
        <v>16</v>
      </c>
      <c r="E10" s="10"/>
      <c r="F10" s="14" t="s">
        <v>53</v>
      </c>
    </row>
    <row r="11" ht="18.75" customHeight="1" spans="3:6">
      <c r="C11" s="8" t="s">
        <v>54</v>
      </c>
      <c r="D11" s="12">
        <f>D9*D10</f>
        <v>863.999999999999</v>
      </c>
      <c r="E11" s="13"/>
      <c r="F11" s="14" t="s">
        <v>19</v>
      </c>
    </row>
    <row r="12" ht="18.75" customHeight="1" spans="3:6">
      <c r="C12" s="8" t="s">
        <v>55</v>
      </c>
      <c r="D12" s="14" t="s">
        <v>23</v>
      </c>
      <c r="E12" s="17">
        <v>1</v>
      </c>
      <c r="F12" s="14" t="s">
        <v>24</v>
      </c>
    </row>
    <row r="13" ht="18.75" customHeight="1" spans="3:6">
      <c r="C13" s="8"/>
      <c r="D13" s="14" t="s">
        <v>26</v>
      </c>
      <c r="E13" s="17">
        <v>1</v>
      </c>
      <c r="F13" s="14" t="s">
        <v>24</v>
      </c>
    </row>
    <row r="14" ht="18.75" customHeight="1" spans="3:6">
      <c r="C14" s="8"/>
      <c r="D14" s="14" t="s">
        <v>27</v>
      </c>
      <c r="E14" s="17">
        <v>1</v>
      </c>
      <c r="F14" s="14" t="s">
        <v>24</v>
      </c>
    </row>
    <row r="15" ht="18.75" customHeight="1" spans="3:6">
      <c r="C15" s="8" t="s">
        <v>56</v>
      </c>
      <c r="D15" s="11" t="s">
        <v>57</v>
      </c>
      <c r="E15" s="18">
        <f>D11/10/E12*3</f>
        <v>259.2</v>
      </c>
      <c r="F15" s="14" t="s">
        <v>19</v>
      </c>
    </row>
    <row r="16" ht="18.75" customHeight="1" spans="3:6">
      <c r="C16" s="8"/>
      <c r="D16" s="11" t="s">
        <v>58</v>
      </c>
      <c r="E16" s="18">
        <f>D11/10/E13*6</f>
        <v>518.4</v>
      </c>
      <c r="F16" s="14" t="s">
        <v>19</v>
      </c>
    </row>
    <row r="17" ht="18.75" customHeight="1" spans="3:6">
      <c r="C17" s="8"/>
      <c r="D17" s="11" t="s">
        <v>59</v>
      </c>
      <c r="E17" s="18">
        <f>D11/10/E14*1</f>
        <v>86.3999999999999</v>
      </c>
      <c r="F17" s="14" t="s">
        <v>19</v>
      </c>
    </row>
    <row r="19" ht="45" customHeight="1" spans="3:6">
      <c r="C19" s="19" t="s">
        <v>60</v>
      </c>
      <c r="D19" s="19"/>
      <c r="E19" s="19"/>
      <c r="F19" s="19"/>
    </row>
  </sheetData>
  <mergeCells count="12">
    <mergeCell ref="C1:F1"/>
    <mergeCell ref="D4:E4"/>
    <mergeCell ref="D5:E5"/>
    <mergeCell ref="D6:E6"/>
    <mergeCell ref="D7:E7"/>
    <mergeCell ref="D8:E8"/>
    <mergeCell ref="D9:E9"/>
    <mergeCell ref="D10:E10"/>
    <mergeCell ref="D11:E11"/>
    <mergeCell ref="C19:F19"/>
    <mergeCell ref="C12:C14"/>
    <mergeCell ref="C15:C17"/>
  </mergeCells>
  <pageMargins left="0.75" right="0.75" top="1" bottom="1" header="0.5" footer="0.5"/>
  <pageSetup paperSize="9" orientation="portrait" horizontalDpi="600" verticalDpi="6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灯算到屏</vt:lpstr>
      <vt:lpstr>屏算到灯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杨</cp:lastModifiedBy>
  <dcterms:created xsi:type="dcterms:W3CDTF">2008-08-12T09:30:00Z</dcterms:created>
  <cp:lastPrinted>2011-01-20T01:30:00Z</cp:lastPrinted>
  <dcterms:modified xsi:type="dcterms:W3CDTF">2026-10-09T02:52:43Z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B149EE1C74E14E62BD3F1CF58DC5CBB4_13</vt:lpwstr>
  </property>
  <property fmtid="{D5CDD505-2E9C-101B-9397-08002B2CF9AE}" pid="3" name="KSOProductBuildVer">
    <vt:lpwstr>2052-12.1.0.21541</vt:lpwstr>
  </property>
  <property fmtid="{D5CDD505-2E9C-101B-9397-08002B2CF9AE}" pid="4" name="CalculationRule">
    <vt:r8>0</vt:r8>
  </property>
</Properties>
</file>